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@aapfb.com Creative Cloud Files/Tennis/Gosford Tennis Club/Committee meetings/2019-2020/Meeting 21 October 2019/"/>
    </mc:Choice>
  </mc:AlternateContent>
  <xr:revisionPtr revIDLastSave="0" documentId="13_ncr:1_{C4F7F7FC-D519-9347-BC68-9DCF303C31C0}" xr6:coauthVersionLast="45" xr6:coauthVersionMax="45" xr10:uidLastSave="{00000000-0000-0000-0000-000000000000}"/>
  <bookViews>
    <workbookView xWindow="1620" yWindow="460" windowWidth="18300" windowHeight="14460" activeTab="2" xr2:uid="{708E9956-460C-4D47-880D-486A4497B5E2}"/>
  </bookViews>
  <sheets>
    <sheet name="Sheet1" sheetId="1" r:id="rId1"/>
    <sheet name="Sheet2" sheetId="2" r:id="rId2"/>
    <sheet name="Tony work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3" l="1"/>
  <c r="L37" i="3"/>
  <c r="L36" i="3"/>
  <c r="J33" i="3"/>
  <c r="K32" i="3"/>
  <c r="J32" i="3"/>
  <c r="L32" i="3" s="1"/>
  <c r="M32" i="3" s="1"/>
  <c r="J31" i="3"/>
  <c r="J30" i="3"/>
  <c r="J29" i="3"/>
  <c r="J28" i="3"/>
  <c r="G34" i="3" l="1"/>
  <c r="H34" i="3"/>
  <c r="I34" i="3"/>
  <c r="F34" i="3"/>
  <c r="K29" i="3"/>
  <c r="L29" i="3" s="1"/>
  <c r="M29" i="3" s="1"/>
  <c r="K28" i="3"/>
  <c r="K30" i="3"/>
  <c r="L31" i="3"/>
  <c r="M31" i="3" s="1"/>
  <c r="L33" i="3"/>
  <c r="M33" i="3" s="1"/>
  <c r="L30" i="3" l="1"/>
  <c r="M30" i="3" s="1"/>
  <c r="L28" i="3"/>
  <c r="M28" i="3"/>
  <c r="B47" i="3"/>
  <c r="D46" i="3"/>
  <c r="D45" i="3"/>
  <c r="D44" i="3"/>
  <c r="D47" i="3" s="1"/>
  <c r="L21" i="3"/>
  <c r="K21" i="3"/>
  <c r="B42" i="3"/>
  <c r="B41" i="3"/>
  <c r="B39" i="3"/>
  <c r="B38" i="3"/>
  <c r="D39" i="3"/>
  <c r="J21" i="3"/>
  <c r="I21" i="3"/>
  <c r="H22" i="3"/>
  <c r="C22" i="3"/>
  <c r="D22" i="3"/>
  <c r="E22" i="3"/>
  <c r="F22" i="3"/>
  <c r="G22" i="3"/>
  <c r="B22" i="3"/>
  <c r="D40" i="3"/>
  <c r="D41" i="3"/>
  <c r="D38" i="3"/>
  <c r="D42" i="3" s="1"/>
  <c r="L34" i="3" l="1"/>
  <c r="L35" i="3" s="1"/>
  <c r="N35" i="3" s="1"/>
  <c r="O35" i="3" s="1"/>
  <c r="B48" i="3"/>
  <c r="D48" i="3"/>
  <c r="J40" i="3" l="1"/>
  <c r="J41" i="3" s="1"/>
  <c r="K40" i="3"/>
</calcChain>
</file>

<file path=xl/sharedStrings.xml><?xml version="1.0" encoding="utf-8"?>
<sst xmlns="http://schemas.openxmlformats.org/spreadsheetml/2006/main" count="309" uniqueCount="177">
  <si>
    <t>Bonnie (Front Desk Manager)</t>
  </si>
  <si>
    <t>Jackie (Operations)</t>
  </si>
  <si>
    <t>Jenny (Marketing)</t>
  </si>
  <si>
    <t>Max (Weekend and Event Desk)</t>
  </si>
  <si>
    <t>Shannon (Weekend &amp; Event Desk)</t>
  </si>
  <si>
    <t>Mon</t>
  </si>
  <si>
    <t>Tue</t>
  </si>
  <si>
    <t>Wed</t>
  </si>
  <si>
    <t>Thur</t>
  </si>
  <si>
    <t xml:space="preserve">Frid </t>
  </si>
  <si>
    <t>Sat</t>
  </si>
  <si>
    <t>Sun</t>
  </si>
  <si>
    <t>2pm</t>
  </si>
  <si>
    <t>12.30-6.00</t>
  </si>
  <si>
    <t>off</t>
  </si>
  <si>
    <t>12pm</t>
  </si>
  <si>
    <t>1pm-2.30pm</t>
  </si>
  <si>
    <t>11.00-5.30</t>
  </si>
  <si>
    <t>Tyler</t>
  </si>
  <si>
    <t>11.30-7.30</t>
  </si>
  <si>
    <t>9.00-1.00</t>
  </si>
  <si>
    <t>11.30-5.30</t>
  </si>
  <si>
    <t>12.00-6.00</t>
  </si>
  <si>
    <t>PERMANENT ROSTER WEEK 27/5</t>
  </si>
  <si>
    <t>PERMANENT ROSTER</t>
  </si>
  <si>
    <t>Mon 7th</t>
  </si>
  <si>
    <t>Tue 8th</t>
  </si>
  <si>
    <t>Wed 9th</t>
  </si>
  <si>
    <t>Thur 10th</t>
  </si>
  <si>
    <t>Frid 11th</t>
  </si>
  <si>
    <t>Sat 12th</t>
  </si>
  <si>
    <t>Sun 13th</t>
  </si>
  <si>
    <t>12.30-close</t>
  </si>
  <si>
    <t>Junior Front Desk</t>
  </si>
  <si>
    <t>8.30-3.30</t>
  </si>
  <si>
    <t>3.00-7.30</t>
  </si>
  <si>
    <t>11.00-2.00</t>
  </si>
  <si>
    <t>12.00-8.00</t>
  </si>
  <si>
    <t>3.30-5.30</t>
  </si>
  <si>
    <t>2.00-close</t>
  </si>
  <si>
    <t>8.30-12.00</t>
  </si>
  <si>
    <t>9.30-3.30</t>
  </si>
  <si>
    <t>Operations for  Front Desk</t>
  </si>
  <si>
    <t xml:space="preserve">Jackie (Operations) </t>
  </si>
  <si>
    <t>Coaching Bookings and Selling Programes</t>
  </si>
  <si>
    <t>Answering Phone enquiries</t>
  </si>
  <si>
    <t>Customer Serivce</t>
  </si>
  <si>
    <t>Comp Organising Mon Tue and Thurs</t>
  </si>
  <si>
    <t>To do:</t>
  </si>
  <si>
    <t>Grow Comps - calling our members base</t>
  </si>
  <si>
    <t>Bonnie</t>
  </si>
  <si>
    <t>Jackie/Jenny/Simon</t>
  </si>
  <si>
    <t>Front Desk Training to be implemented</t>
  </si>
  <si>
    <t>Coaches to improve their cross selling</t>
  </si>
  <si>
    <t>Selling Pro Shop product - Training of all Staff</t>
  </si>
  <si>
    <t>Jackie</t>
  </si>
  <si>
    <t>New Person</t>
  </si>
  <si>
    <t>Alex/Johnno</t>
  </si>
  <si>
    <t>Create Databases of new clients eg camp kids to enrol into hot shot programmes</t>
  </si>
  <si>
    <t>Bonnie/Jenny</t>
  </si>
  <si>
    <t>Introduction of a product brochure (Clients to take away)</t>
  </si>
  <si>
    <t>Empty Bins, keep clubhouse in a tidy enviroment</t>
  </si>
  <si>
    <t>Social Events catered for</t>
  </si>
  <si>
    <t>All invoices entered in Vend for Stock Control</t>
  </si>
  <si>
    <t>Stock Control and  monthly Count</t>
  </si>
  <si>
    <t>Ordering of Confectionery/Coffee/Drinks</t>
  </si>
  <si>
    <t>Coaches to be selling Pro Shop Items (contract)</t>
  </si>
  <si>
    <t>Opening of Centre Maintenance Person</t>
  </si>
  <si>
    <t xml:space="preserve">Cross Selling from coaching clients </t>
  </si>
  <si>
    <t>Signage for Centre - Sandwich Board for café open with listed items - Restring Information Signage</t>
  </si>
  <si>
    <t>Ordering of Tennis Balls and Pro Shop Stock</t>
  </si>
  <si>
    <t>New Shop Website - A Website person to update, offer weekly specials, send out product. Social Media Advertising and data base for Website</t>
  </si>
  <si>
    <t>11.00-6.00</t>
  </si>
  <si>
    <t>Meeting</t>
  </si>
  <si>
    <t>New Junior Role</t>
  </si>
  <si>
    <t>Website Maitenance and Back up Desk</t>
  </si>
  <si>
    <t>14 hours</t>
  </si>
  <si>
    <t>Birthday Parties (signage and leaflets)</t>
  </si>
  <si>
    <t>Alex/Johnno and Bonnie</t>
  </si>
  <si>
    <t>New</t>
  </si>
  <si>
    <t>Comp for Junior Hot Shot Players</t>
  </si>
  <si>
    <t>New Super Series Comp Saturday</t>
  </si>
  <si>
    <t>Tony</t>
  </si>
  <si>
    <t>To discuss with Bonnie</t>
  </si>
  <si>
    <t>3.30-6.00</t>
  </si>
  <si>
    <t>6.00-close</t>
  </si>
  <si>
    <t xml:space="preserve">Junior Social Night Pizz a and Tennis  2 hours </t>
  </si>
  <si>
    <t>inc Table Tennis Comp</t>
  </si>
  <si>
    <t>New Ideas to be implemented or Trialled</t>
  </si>
  <si>
    <t>Grants Writer for Large Grants</t>
  </si>
  <si>
    <t>10.00-3.00</t>
  </si>
  <si>
    <t>New Go to  Desk Information  Folder - for juniors</t>
  </si>
  <si>
    <t>Social Sips Sunday Tennis with BYO and Cheese and Crackers $10.00</t>
  </si>
  <si>
    <t>Business Cards Front Desk</t>
  </si>
  <si>
    <t>Weekly Marketing Schedule to be implemented</t>
  </si>
  <si>
    <t>Reward System</t>
  </si>
  <si>
    <t>Bank and Food Shopping</t>
  </si>
  <si>
    <t xml:space="preserve">front desk </t>
  </si>
  <si>
    <t>front desk</t>
  </si>
  <si>
    <t>Jackie/Jen /Simon</t>
  </si>
  <si>
    <t>Update Staff Polo shirts Front Desk for Summer</t>
  </si>
  <si>
    <t>9am - 10am</t>
  </si>
  <si>
    <t>10am - 11am</t>
  </si>
  <si>
    <t>11am - 12pm</t>
  </si>
  <si>
    <t>12pm - 1pm</t>
  </si>
  <si>
    <t>1pm - 2pm</t>
  </si>
  <si>
    <t>2pm - 3pm</t>
  </si>
  <si>
    <t>3pm - 4pm</t>
  </si>
  <si>
    <t>4pm - 5pm</t>
  </si>
  <si>
    <t>5pm - 6pm</t>
  </si>
  <si>
    <t>6pm - 7pm</t>
  </si>
  <si>
    <t>8pm - 9pm</t>
  </si>
  <si>
    <t>9pm - 10pm</t>
  </si>
  <si>
    <t>6am - 7am</t>
  </si>
  <si>
    <t>7am - 8am</t>
  </si>
  <si>
    <t>8am - 9am</t>
  </si>
  <si>
    <t>Current</t>
  </si>
  <si>
    <t>Proposed</t>
  </si>
  <si>
    <t>Time-slots (supervised)*</t>
  </si>
  <si>
    <t>Staff</t>
  </si>
  <si>
    <t>Keys</t>
  </si>
  <si>
    <t>Coaches</t>
  </si>
  <si>
    <t>Fri</t>
  </si>
  <si>
    <t>Per hour</t>
  </si>
  <si>
    <t>Week Day</t>
  </si>
  <si>
    <t>Saturday</t>
  </si>
  <si>
    <t>Sunday</t>
  </si>
  <si>
    <t>Maintenance (M)</t>
  </si>
  <si>
    <t>M</t>
  </si>
  <si>
    <t>Total Hours</t>
  </si>
  <si>
    <t>Total Cost</t>
  </si>
  <si>
    <t>Super</t>
  </si>
  <si>
    <t>Wages Cost</t>
  </si>
  <si>
    <t>Monthly</t>
  </si>
  <si>
    <t>Annual</t>
  </si>
  <si>
    <t>JE</t>
  </si>
  <si>
    <t>BO</t>
  </si>
  <si>
    <t>BO/JA</t>
  </si>
  <si>
    <t>JA</t>
  </si>
  <si>
    <t>BO + JU</t>
  </si>
  <si>
    <t>BO/JA/JU</t>
  </si>
  <si>
    <t>JU</t>
  </si>
  <si>
    <t>Weekday</t>
  </si>
  <si>
    <t>Annual Cost</t>
  </si>
  <si>
    <t xml:space="preserve">Income Generation </t>
  </si>
  <si>
    <t>Per Week</t>
  </si>
  <si>
    <t>Weeks</t>
  </si>
  <si>
    <t>Total Sales</t>
  </si>
  <si>
    <t>Net Cost</t>
  </si>
  <si>
    <t xml:space="preserve">% of total day </t>
  </si>
  <si>
    <t>* Daylight savings - Proposed Total Hours</t>
  </si>
  <si>
    <t>Saturday Super Series increases (5 players)</t>
  </si>
  <si>
    <t>Night Comp Increases (4 players per night)</t>
  </si>
  <si>
    <t>Sunday Trade (General)</t>
  </si>
  <si>
    <t>Sunday Social (New Comp - 8 players x $10)</t>
  </si>
  <si>
    <t xml:space="preserve">Potential Income </t>
  </si>
  <si>
    <t>Jackie (JA) - Operations/Finance</t>
  </si>
  <si>
    <t>Bonnie (BO) - Tennis Comps &amp; Events</t>
  </si>
  <si>
    <t>Jenny (JE) - Marketing</t>
  </si>
  <si>
    <t>Bella / Max / Shannon / Tyler (JU) - Front Desk</t>
  </si>
  <si>
    <t>2018/19</t>
  </si>
  <si>
    <t>Salaries/Super</t>
  </si>
  <si>
    <t>Increase</t>
  </si>
  <si>
    <t>Budget</t>
  </si>
  <si>
    <t>9mths</t>
  </si>
  <si>
    <t>Current Expense Savings</t>
  </si>
  <si>
    <t>Cleaning</t>
  </si>
  <si>
    <t>Hire a Mowing person</t>
  </si>
  <si>
    <t>Repairs &amp; Maintenance</t>
  </si>
  <si>
    <t>Potential Savings</t>
  </si>
  <si>
    <t xml:space="preserve">Total </t>
  </si>
  <si>
    <t>Sales/Costs</t>
  </si>
  <si>
    <t>Savings</t>
  </si>
  <si>
    <t>Week Night</t>
  </si>
  <si>
    <t>7pm - 8pm (Night)</t>
  </si>
  <si>
    <t>Weeknight</t>
  </si>
  <si>
    <t>Sophia/Dylan (19 years) (JU)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</si>
</sst>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Fill="1" applyBorder="1"/>
    <xf numFmtId="16" fontId="4" fillId="0" borderId="1" xfId="0" applyNumberFormat="1" applyFont="1" applyBorder="1"/>
    <xf numFmtId="0" fontId="0" fillId="0" borderId="1" xfId="0" applyFont="1" applyBorder="1"/>
    <xf numFmtId="16" fontId="4" fillId="0" borderId="1" xfId="0" applyNumberFormat="1" applyFont="1" applyBorder="1" applyAlignment="1">
      <alignment wrapText="1"/>
    </xf>
    <xf numFmtId="0" fontId="5" fillId="0" borderId="2" xfId="0" applyFont="1" applyFill="1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/>
    <xf numFmtId="44" fontId="9" fillId="0" borderId="0" xfId="1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44" fontId="9" fillId="0" borderId="0" xfId="0" applyNumberFormat="1" applyFont="1"/>
    <xf numFmtId="0" fontId="7" fillId="2" borderId="1" xfId="0" applyFont="1" applyFill="1" applyBorder="1" applyAlignment="1">
      <alignment horizontal="right"/>
    </xf>
    <xf numFmtId="0" fontId="12" fillId="0" borderId="3" xfId="0" applyFont="1" applyBorder="1"/>
    <xf numFmtId="44" fontId="12" fillId="0" borderId="3" xfId="0" applyNumberFormat="1" applyFont="1" applyBorder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2" fillId="2" borderId="3" xfId="0" applyFont="1" applyFill="1" applyBorder="1"/>
    <xf numFmtId="44" fontId="12" fillId="2" borderId="3" xfId="0" applyNumberFormat="1" applyFont="1" applyFill="1" applyBorder="1"/>
    <xf numFmtId="0" fontId="10" fillId="0" borderId="0" xfId="0" applyFont="1" applyBorder="1"/>
    <xf numFmtId="9" fontId="7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2" fillId="0" borderId="3" xfId="0" applyNumberFormat="1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44" fontId="12" fillId="0" borderId="0" xfId="0" applyNumberFormat="1" applyFont="1"/>
    <xf numFmtId="0" fontId="9" fillId="0" borderId="0" xfId="0" applyFont="1" applyAlignment="1">
      <alignment horizontal="left"/>
    </xf>
    <xf numFmtId="8" fontId="9" fillId="0" borderId="0" xfId="0" applyNumberFormat="1" applyFont="1"/>
    <xf numFmtId="9" fontId="14" fillId="0" borderId="0" xfId="2" applyFont="1" applyAlignment="1">
      <alignment horizontal="center"/>
    </xf>
    <xf numFmtId="44" fontId="12" fillId="0" borderId="0" xfId="0" applyNumberFormat="1" applyFont="1" applyAlignment="1">
      <alignment horizontal="center"/>
    </xf>
    <xf numFmtId="10" fontId="16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2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4" xfId="0" applyFont="1" applyBorder="1" applyAlignment="1">
      <alignment horizontal="center"/>
    </xf>
    <xf numFmtId="44" fontId="9" fillId="0" borderId="4" xfId="0" applyNumberFormat="1" applyFont="1" applyBorder="1"/>
    <xf numFmtId="0" fontId="9" fillId="0" borderId="0" xfId="0" applyNumberFormat="1" applyFont="1" applyAlignment="1">
      <alignment horizontal="center"/>
    </xf>
    <xf numFmtId="0" fontId="12" fillId="0" borderId="3" xfId="0" applyNumberFormat="1" applyFont="1" applyBorder="1" applyAlignment="1">
      <alignment horizontal="center"/>
    </xf>
    <xf numFmtId="164" fontId="16" fillId="0" borderId="0" xfId="0" applyNumberFormat="1" applyFont="1"/>
    <xf numFmtId="164" fontId="17" fillId="0" borderId="0" xfId="0" applyNumberFormat="1" applyFont="1"/>
    <xf numFmtId="0" fontId="13" fillId="0" borderId="1" xfId="0" applyFont="1" applyBorder="1"/>
    <xf numFmtId="0" fontId="12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6</xdr:col>
      <xdr:colOff>393700</xdr:colOff>
      <xdr:row>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935C0D9-E079-FA4B-ABFD-0E41AC6B6513}"/>
            </a:ext>
          </a:extLst>
        </xdr:cNvPr>
        <xdr:cNvSpPr/>
      </xdr:nvSpPr>
      <xdr:spPr>
        <a:xfrm>
          <a:off x="7099300" y="1168400"/>
          <a:ext cx="393700" cy="203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tx1"/>
              </a:solidFill>
            </a:rPr>
            <a:t>M</a:t>
          </a:r>
        </a:p>
      </xdr:txBody>
    </xdr:sp>
    <xdr:clientData/>
  </xdr:twoCellAnchor>
  <xdr:twoCellAnchor>
    <xdr:from>
      <xdr:col>6</xdr:col>
      <xdr:colOff>0</xdr:colOff>
      <xdr:row>7</xdr:row>
      <xdr:rowOff>12700</xdr:rowOff>
    </xdr:from>
    <xdr:to>
      <xdr:col>6</xdr:col>
      <xdr:colOff>393700</xdr:colOff>
      <xdr:row>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026FD58-DD2E-7042-85EE-56677A8881EC}"/>
            </a:ext>
          </a:extLst>
        </xdr:cNvPr>
        <xdr:cNvSpPr/>
      </xdr:nvSpPr>
      <xdr:spPr>
        <a:xfrm>
          <a:off x="7099300" y="1384300"/>
          <a:ext cx="393700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tx1"/>
              </a:solidFill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FFB3-3684-4162-90BE-4646FC88198A}">
  <dimension ref="A1:K42"/>
  <sheetViews>
    <sheetView zoomScale="70" zoomScaleNormal="70" workbookViewId="0">
      <selection activeCell="E5" sqref="E5"/>
    </sheetView>
  </sheetViews>
  <sheetFormatPr baseColWidth="10" defaultColWidth="8.83203125" defaultRowHeight="15" x14ac:dyDescent="0.2"/>
  <cols>
    <col min="1" max="1" width="45.83203125" customWidth="1"/>
    <col min="2" max="2" width="14.6640625" customWidth="1"/>
    <col min="3" max="3" width="13.83203125" customWidth="1"/>
    <col min="4" max="4" width="12.1640625" customWidth="1"/>
    <col min="5" max="5" width="11.83203125" customWidth="1"/>
    <col min="6" max="6" width="14" customWidth="1"/>
    <col min="7" max="7" width="12.83203125" customWidth="1"/>
    <col min="8" max="8" width="14.33203125" customWidth="1"/>
    <col min="9" max="9" width="38.6640625" customWidth="1"/>
  </cols>
  <sheetData>
    <row r="1" spans="1:11" ht="21" x14ac:dyDescent="0.25">
      <c r="A1" s="1" t="s">
        <v>24</v>
      </c>
      <c r="B1" s="10" t="s">
        <v>25</v>
      </c>
      <c r="C1" s="10" t="s">
        <v>26</v>
      </c>
      <c r="D1" s="10" t="s">
        <v>27</v>
      </c>
      <c r="E1" s="10" t="s">
        <v>28</v>
      </c>
      <c r="F1" s="10" t="s">
        <v>29</v>
      </c>
      <c r="G1" s="10" t="s">
        <v>30</v>
      </c>
      <c r="H1" s="10" t="s">
        <v>31</v>
      </c>
    </row>
    <row r="2" spans="1:11" ht="17" x14ac:dyDescent="0.2">
      <c r="A2" s="6" t="s">
        <v>0</v>
      </c>
      <c r="B2" s="12" t="s">
        <v>39</v>
      </c>
      <c r="C2" s="6" t="s">
        <v>39</v>
      </c>
      <c r="D2" s="6"/>
      <c r="E2" s="6" t="s">
        <v>22</v>
      </c>
      <c r="F2" s="6" t="s">
        <v>32</v>
      </c>
      <c r="G2" s="6"/>
      <c r="H2" s="6" t="s">
        <v>84</v>
      </c>
    </row>
    <row r="3" spans="1:11" ht="16" x14ac:dyDescent="0.2">
      <c r="A3" s="6" t="s">
        <v>43</v>
      </c>
      <c r="B3" s="6" t="s">
        <v>35</v>
      </c>
      <c r="C3" s="6" t="s">
        <v>41</v>
      </c>
      <c r="D3" s="6" t="s">
        <v>14</v>
      </c>
      <c r="E3" s="7" t="s">
        <v>34</v>
      </c>
      <c r="F3" s="6" t="s">
        <v>72</v>
      </c>
      <c r="G3" s="6" t="s">
        <v>14</v>
      </c>
      <c r="H3" s="6" t="s">
        <v>14</v>
      </c>
      <c r="I3" t="s">
        <v>96</v>
      </c>
    </row>
    <row r="4" spans="1:11" ht="16" x14ac:dyDescent="0.2">
      <c r="A4" s="6" t="s">
        <v>2</v>
      </c>
      <c r="B4" s="6" t="s">
        <v>36</v>
      </c>
      <c r="C4" s="6"/>
      <c r="D4" s="6" t="s">
        <v>37</v>
      </c>
      <c r="E4" s="6" t="s">
        <v>85</v>
      </c>
      <c r="F4" s="6" t="s">
        <v>73</v>
      </c>
      <c r="G4" s="6" t="s">
        <v>22</v>
      </c>
      <c r="H4" s="6"/>
    </row>
    <row r="5" spans="1:11" ht="16" x14ac:dyDescent="0.2">
      <c r="A5" s="6" t="s">
        <v>33</v>
      </c>
      <c r="B5" s="6" t="s">
        <v>38</v>
      </c>
      <c r="C5" s="6" t="s">
        <v>38</v>
      </c>
      <c r="D5" s="6"/>
      <c r="E5" s="6" t="s">
        <v>38</v>
      </c>
      <c r="F5" s="6"/>
      <c r="G5" s="6" t="s">
        <v>40</v>
      </c>
      <c r="H5" s="6" t="s">
        <v>90</v>
      </c>
      <c r="I5" t="s">
        <v>74</v>
      </c>
      <c r="K5" s="18" t="s">
        <v>76</v>
      </c>
    </row>
    <row r="6" spans="1:11" ht="16" x14ac:dyDescent="0.2">
      <c r="A6" s="6" t="s">
        <v>33</v>
      </c>
      <c r="B6" s="6"/>
      <c r="C6" s="6"/>
      <c r="D6" s="6"/>
      <c r="E6" s="6"/>
      <c r="F6" s="6"/>
      <c r="G6" s="6"/>
      <c r="H6" s="6"/>
    </row>
    <row r="7" spans="1:11" x14ac:dyDescent="0.2">
      <c r="A7" s="8" t="s">
        <v>75</v>
      </c>
      <c r="B7" s="8"/>
      <c r="C7" s="8"/>
      <c r="D7" s="8"/>
      <c r="E7" s="8"/>
      <c r="F7" s="11"/>
      <c r="G7" s="8"/>
      <c r="H7" s="8"/>
    </row>
    <row r="8" spans="1:11" ht="16" x14ac:dyDescent="0.2">
      <c r="A8" s="9"/>
      <c r="F8" s="2"/>
    </row>
    <row r="9" spans="1:11" ht="16" x14ac:dyDescent="0.2">
      <c r="A9" s="13" t="s">
        <v>42</v>
      </c>
      <c r="F9" s="2"/>
    </row>
    <row r="10" spans="1:11" ht="16" x14ac:dyDescent="0.2">
      <c r="A10" s="13" t="s">
        <v>44</v>
      </c>
      <c r="B10" t="s">
        <v>97</v>
      </c>
      <c r="F10" s="2"/>
    </row>
    <row r="11" spans="1:11" ht="16" x14ac:dyDescent="0.2">
      <c r="A11" s="13" t="s">
        <v>45</v>
      </c>
      <c r="B11" t="s">
        <v>98</v>
      </c>
    </row>
    <row r="12" spans="1:11" ht="16" x14ac:dyDescent="0.2">
      <c r="A12" s="14" t="s">
        <v>46</v>
      </c>
      <c r="B12" t="s">
        <v>98</v>
      </c>
    </row>
    <row r="13" spans="1:11" ht="16" x14ac:dyDescent="0.2">
      <c r="A13" s="14" t="s">
        <v>47</v>
      </c>
      <c r="B13" t="s">
        <v>98</v>
      </c>
    </row>
    <row r="14" spans="1:11" ht="16" x14ac:dyDescent="0.2">
      <c r="A14" s="14" t="s">
        <v>61</v>
      </c>
      <c r="B14" t="s">
        <v>98</v>
      </c>
    </row>
    <row r="15" spans="1:11" ht="16" x14ac:dyDescent="0.2">
      <c r="A15" s="14" t="s">
        <v>62</v>
      </c>
      <c r="B15" t="s">
        <v>98</v>
      </c>
    </row>
    <row r="16" spans="1:11" ht="16" x14ac:dyDescent="0.2">
      <c r="A16" s="14" t="s">
        <v>63</v>
      </c>
      <c r="B16" t="s">
        <v>98</v>
      </c>
    </row>
    <row r="17" spans="1:4" ht="14.25" customHeight="1" x14ac:dyDescent="0.2">
      <c r="A17" s="14" t="s">
        <v>64</v>
      </c>
      <c r="B17" t="s">
        <v>98</v>
      </c>
    </row>
    <row r="18" spans="1:4" ht="14.25" customHeight="1" x14ac:dyDescent="0.2">
      <c r="A18" s="14" t="s">
        <v>65</v>
      </c>
      <c r="B18" t="s">
        <v>55</v>
      </c>
    </row>
    <row r="19" spans="1:4" ht="14.25" customHeight="1" x14ac:dyDescent="0.2">
      <c r="A19" s="14" t="s">
        <v>70</v>
      </c>
      <c r="B19" t="s">
        <v>98</v>
      </c>
    </row>
    <row r="20" spans="1:4" x14ac:dyDescent="0.2">
      <c r="A20" s="3" t="s">
        <v>48</v>
      </c>
    </row>
    <row r="21" spans="1:4" ht="16" x14ac:dyDescent="0.2">
      <c r="A21" s="14" t="s">
        <v>49</v>
      </c>
      <c r="B21" s="15" t="s">
        <v>50</v>
      </c>
      <c r="C21" s="15"/>
      <c r="D21" s="15"/>
    </row>
    <row r="22" spans="1:4" ht="16" x14ac:dyDescent="0.2">
      <c r="A22" s="14" t="s">
        <v>60</v>
      </c>
      <c r="B22" s="15" t="s">
        <v>51</v>
      </c>
      <c r="C22" s="15"/>
      <c r="D22" s="15"/>
    </row>
    <row r="23" spans="1:4" ht="16" x14ac:dyDescent="0.2">
      <c r="A23" s="14" t="s">
        <v>68</v>
      </c>
      <c r="B23" s="15" t="s">
        <v>52</v>
      </c>
      <c r="C23" s="15"/>
      <c r="D23" s="15"/>
    </row>
    <row r="24" spans="1:4" ht="16" x14ac:dyDescent="0.2">
      <c r="A24" s="14" t="s">
        <v>53</v>
      </c>
      <c r="B24" s="15" t="s">
        <v>57</v>
      </c>
      <c r="C24" s="15"/>
      <c r="D24" s="15"/>
    </row>
    <row r="25" spans="1:4" ht="51" x14ac:dyDescent="0.2">
      <c r="A25" s="16" t="s">
        <v>71</v>
      </c>
      <c r="B25" s="15" t="s">
        <v>56</v>
      </c>
      <c r="C25" s="15"/>
      <c r="D25" s="15"/>
    </row>
    <row r="26" spans="1:4" ht="16" x14ac:dyDescent="0.2">
      <c r="A26" s="14" t="s">
        <v>54</v>
      </c>
      <c r="B26" s="15" t="s">
        <v>55</v>
      </c>
      <c r="C26" s="15"/>
      <c r="D26" s="15"/>
    </row>
    <row r="27" spans="1:4" ht="34" x14ac:dyDescent="0.2">
      <c r="A27" s="16" t="s">
        <v>58</v>
      </c>
      <c r="B27" s="15" t="s">
        <v>59</v>
      </c>
      <c r="C27" s="15"/>
      <c r="D27" s="15"/>
    </row>
    <row r="28" spans="1:4" ht="34" x14ac:dyDescent="0.2">
      <c r="A28" s="16" t="s">
        <v>69</v>
      </c>
      <c r="B28" s="15"/>
      <c r="C28" s="15"/>
      <c r="D28" s="15"/>
    </row>
    <row r="29" spans="1:4" ht="17" x14ac:dyDescent="0.2">
      <c r="A29" s="16" t="s">
        <v>91</v>
      </c>
      <c r="B29" s="17" t="s">
        <v>55</v>
      </c>
      <c r="C29" s="17"/>
      <c r="D29" s="15"/>
    </row>
    <row r="30" spans="1:4" ht="17" x14ac:dyDescent="0.2">
      <c r="A30" s="16" t="s">
        <v>100</v>
      </c>
      <c r="B30" s="17" t="s">
        <v>55</v>
      </c>
      <c r="C30" s="17"/>
      <c r="D30" s="15"/>
    </row>
    <row r="31" spans="1:4" ht="17" x14ac:dyDescent="0.2">
      <c r="A31" s="16" t="s">
        <v>94</v>
      </c>
      <c r="B31" s="17" t="s">
        <v>55</v>
      </c>
      <c r="C31" s="17"/>
      <c r="D31" s="15"/>
    </row>
    <row r="32" spans="1:4" ht="17" x14ac:dyDescent="0.2">
      <c r="A32" s="16" t="s">
        <v>66</v>
      </c>
      <c r="B32" s="17" t="s">
        <v>95</v>
      </c>
      <c r="C32" s="17"/>
      <c r="D32" s="15"/>
    </row>
    <row r="33" spans="1:3" ht="17" x14ac:dyDescent="0.2">
      <c r="A33" s="16" t="s">
        <v>67</v>
      </c>
      <c r="B33" s="4" t="s">
        <v>79</v>
      </c>
      <c r="C33" s="4"/>
    </row>
    <row r="34" spans="1:3" ht="16" x14ac:dyDescent="0.2">
      <c r="A34" s="5" t="s">
        <v>88</v>
      </c>
    </row>
    <row r="35" spans="1:3" ht="17" x14ac:dyDescent="0.2">
      <c r="A35" s="16" t="s">
        <v>80</v>
      </c>
      <c r="B35" t="s">
        <v>78</v>
      </c>
    </row>
    <row r="36" spans="1:3" ht="17" x14ac:dyDescent="0.2">
      <c r="A36" s="16" t="s">
        <v>77</v>
      </c>
      <c r="B36" t="s">
        <v>99</v>
      </c>
    </row>
    <row r="37" spans="1:3" ht="24" customHeight="1" x14ac:dyDescent="0.2">
      <c r="A37" s="16" t="s">
        <v>81</v>
      </c>
      <c r="B37" t="s">
        <v>82</v>
      </c>
    </row>
    <row r="38" spans="1:3" ht="42.75" customHeight="1" x14ac:dyDescent="0.2">
      <c r="A38" s="16" t="s">
        <v>92</v>
      </c>
      <c r="B38" s="4" t="s">
        <v>83</v>
      </c>
    </row>
    <row r="39" spans="1:3" ht="17" x14ac:dyDescent="0.2">
      <c r="A39" s="16" t="s">
        <v>86</v>
      </c>
      <c r="B39" t="s">
        <v>57</v>
      </c>
    </row>
    <row r="40" spans="1:3" ht="17" x14ac:dyDescent="0.2">
      <c r="A40" s="16" t="s">
        <v>87</v>
      </c>
      <c r="B40" t="s">
        <v>55</v>
      </c>
    </row>
    <row r="41" spans="1:3" ht="17" x14ac:dyDescent="0.2">
      <c r="A41" s="16" t="s">
        <v>89</v>
      </c>
      <c r="B41" t="s">
        <v>79</v>
      </c>
    </row>
    <row r="42" spans="1:3" ht="17" x14ac:dyDescent="0.2">
      <c r="A42" s="16" t="s">
        <v>93</v>
      </c>
      <c r="B42" t="s">
        <v>55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42A9-2985-4E6B-BA3F-A260D48F1A00}">
  <dimension ref="A2:H9"/>
  <sheetViews>
    <sheetView workbookViewId="0">
      <selection activeCell="A3" sqref="A3:H9"/>
    </sheetView>
  </sheetViews>
  <sheetFormatPr baseColWidth="10" defaultColWidth="8.83203125" defaultRowHeight="15" x14ac:dyDescent="0.2"/>
  <cols>
    <col min="1" max="1" width="47" customWidth="1"/>
    <col min="2" max="2" width="13.1640625" customWidth="1"/>
    <col min="3" max="3" width="14.5" customWidth="1"/>
    <col min="4" max="4" width="12.6640625" customWidth="1"/>
    <col min="5" max="5" width="12.1640625" customWidth="1"/>
    <col min="6" max="6" width="14.83203125" customWidth="1"/>
    <col min="7" max="7" width="15.83203125" customWidth="1"/>
    <col min="8" max="8" width="13.33203125" customWidth="1"/>
  </cols>
  <sheetData>
    <row r="2" spans="1:8" x14ac:dyDescent="0.2">
      <c r="A2" s="4"/>
      <c r="B2" s="4"/>
      <c r="C2" s="4"/>
    </row>
    <row r="3" spans="1:8" ht="21" x14ac:dyDescent="0.25">
      <c r="A3" s="1" t="s">
        <v>23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</row>
    <row r="4" spans="1:8" ht="16" x14ac:dyDescent="0.2">
      <c r="A4" s="6" t="s">
        <v>0</v>
      </c>
      <c r="B4" s="6" t="s">
        <v>12</v>
      </c>
      <c r="C4" s="6" t="s">
        <v>12</v>
      </c>
      <c r="D4" s="6" t="s">
        <v>14</v>
      </c>
      <c r="E4" s="6" t="s">
        <v>12</v>
      </c>
      <c r="F4" s="6" t="s">
        <v>15</v>
      </c>
      <c r="G4" s="6" t="s">
        <v>14</v>
      </c>
      <c r="H4" s="6" t="s">
        <v>14</v>
      </c>
    </row>
    <row r="5" spans="1:8" ht="16" x14ac:dyDescent="0.2">
      <c r="A5" s="6" t="s">
        <v>1</v>
      </c>
      <c r="B5" s="6" t="s">
        <v>17</v>
      </c>
      <c r="C5" s="6" t="s">
        <v>19</v>
      </c>
      <c r="D5" s="6" t="s">
        <v>14</v>
      </c>
      <c r="E5" s="7" t="s">
        <v>14</v>
      </c>
      <c r="F5" s="6" t="s">
        <v>21</v>
      </c>
      <c r="G5" s="6" t="s">
        <v>20</v>
      </c>
      <c r="H5" s="6" t="s">
        <v>14</v>
      </c>
    </row>
    <row r="6" spans="1:8" ht="16" x14ac:dyDescent="0.2">
      <c r="A6" s="6" t="s">
        <v>2</v>
      </c>
      <c r="B6" s="6"/>
      <c r="C6" s="6"/>
      <c r="D6" s="6" t="s">
        <v>22</v>
      </c>
      <c r="E6" s="6"/>
      <c r="F6" s="6" t="s">
        <v>16</v>
      </c>
      <c r="G6" s="6" t="s">
        <v>13</v>
      </c>
      <c r="H6" s="6"/>
    </row>
    <row r="7" spans="1:8" ht="16" x14ac:dyDescent="0.2">
      <c r="A7" s="6" t="s">
        <v>4</v>
      </c>
      <c r="B7" s="6"/>
      <c r="C7" s="6"/>
      <c r="D7" s="6"/>
      <c r="E7" s="6"/>
      <c r="F7" s="6"/>
      <c r="G7" s="6" t="s">
        <v>14</v>
      </c>
      <c r="H7" s="6"/>
    </row>
    <row r="8" spans="1:8" ht="16" x14ac:dyDescent="0.2">
      <c r="A8" s="6" t="s">
        <v>3</v>
      </c>
      <c r="B8" s="6"/>
      <c r="C8" s="6"/>
      <c r="D8" s="6"/>
      <c r="E8" s="6"/>
      <c r="F8" s="6"/>
      <c r="G8" s="6" t="s">
        <v>14</v>
      </c>
      <c r="H8" s="6" t="s">
        <v>14</v>
      </c>
    </row>
    <row r="9" spans="1:8" ht="16" x14ac:dyDescent="0.2">
      <c r="A9" s="6" t="s">
        <v>18</v>
      </c>
      <c r="B9" s="6"/>
      <c r="C9" s="6"/>
      <c r="D9" s="6"/>
      <c r="E9" s="6"/>
      <c r="F9" s="6"/>
      <c r="G9" s="6" t="s">
        <v>14</v>
      </c>
      <c r="H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481A7-38F2-0F40-9EFD-81D30BBD4E12}">
  <dimension ref="A4:O48"/>
  <sheetViews>
    <sheetView tabSelected="1" topLeftCell="C21" workbookViewId="0">
      <selection activeCell="M38" sqref="M38"/>
    </sheetView>
  </sheetViews>
  <sheetFormatPr baseColWidth="10" defaultRowHeight="14" x14ac:dyDescent="0.15"/>
  <cols>
    <col min="1" max="1" width="40" style="22" customWidth="1"/>
    <col min="2" max="2" width="10.33203125" style="22" customWidth="1"/>
    <col min="3" max="3" width="10.1640625" style="22" customWidth="1"/>
    <col min="4" max="4" width="10.5" style="22" customWidth="1"/>
    <col min="5" max="6" width="9.83203125" style="22" customWidth="1"/>
    <col min="7" max="7" width="9.6640625" style="22" customWidth="1"/>
    <col min="8" max="8" width="10.5" style="22" customWidth="1"/>
    <col min="9" max="9" width="10.83203125" style="22"/>
    <col min="10" max="10" width="12.33203125" style="22" customWidth="1"/>
    <col min="11" max="11" width="12.5" style="22" bestFit="1" customWidth="1"/>
    <col min="12" max="12" width="13.1640625" style="22" bestFit="1" customWidth="1"/>
    <col min="13" max="13" width="13.5" style="22" customWidth="1"/>
    <col min="14" max="14" width="12.83203125" style="22" customWidth="1"/>
    <col min="15" max="16384" width="10.83203125" style="22"/>
  </cols>
  <sheetData>
    <row r="4" spans="1:8" ht="16" x14ac:dyDescent="0.2">
      <c r="A4" s="66" t="s">
        <v>118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122</v>
      </c>
      <c r="G4" s="21" t="s">
        <v>10</v>
      </c>
      <c r="H4" s="21" t="s">
        <v>11</v>
      </c>
    </row>
    <row r="5" spans="1:8" ht="16" x14ac:dyDescent="0.2">
      <c r="A5" s="20" t="s">
        <v>113</v>
      </c>
      <c r="B5" s="20"/>
      <c r="C5" s="20"/>
      <c r="D5" s="20"/>
      <c r="E5" s="20"/>
      <c r="F5" s="20"/>
      <c r="G5" s="20"/>
      <c r="H5" s="20"/>
    </row>
    <row r="6" spans="1:8" ht="16" x14ac:dyDescent="0.2">
      <c r="A6" s="20" t="s">
        <v>114</v>
      </c>
      <c r="B6" s="30" t="s">
        <v>128</v>
      </c>
      <c r="C6" s="19"/>
      <c r="D6" s="30" t="s">
        <v>128</v>
      </c>
      <c r="E6" s="19"/>
      <c r="F6" s="19"/>
      <c r="G6" s="30" t="s">
        <v>128</v>
      </c>
      <c r="H6" s="19"/>
    </row>
    <row r="7" spans="1:8" ht="16" x14ac:dyDescent="0.2">
      <c r="A7" s="20" t="s">
        <v>115</v>
      </c>
      <c r="B7" s="30" t="s">
        <v>128</v>
      </c>
      <c r="C7" s="19"/>
      <c r="D7" s="30" t="s">
        <v>128</v>
      </c>
      <c r="E7" s="19" t="s">
        <v>121</v>
      </c>
      <c r="F7" s="19"/>
      <c r="G7" s="35" t="s">
        <v>141</v>
      </c>
      <c r="H7" s="19"/>
    </row>
    <row r="8" spans="1:8" ht="16" x14ac:dyDescent="0.2">
      <c r="A8" s="20" t="s">
        <v>101</v>
      </c>
      <c r="B8" s="30" t="s">
        <v>128</v>
      </c>
      <c r="C8" s="31" t="s">
        <v>138</v>
      </c>
      <c r="D8" s="30" t="s">
        <v>128</v>
      </c>
      <c r="E8" s="31" t="s">
        <v>138</v>
      </c>
      <c r="F8" s="19" t="s">
        <v>121</v>
      </c>
      <c r="G8" s="35" t="s">
        <v>141</v>
      </c>
      <c r="H8" s="19"/>
    </row>
    <row r="9" spans="1:8" ht="16" x14ac:dyDescent="0.2">
      <c r="A9" s="20" t="s">
        <v>102</v>
      </c>
      <c r="B9" s="19" t="s">
        <v>121</v>
      </c>
      <c r="C9" s="31" t="s">
        <v>138</v>
      </c>
      <c r="D9" s="19" t="s">
        <v>121</v>
      </c>
      <c r="E9" s="31" t="s">
        <v>138</v>
      </c>
      <c r="F9" s="19" t="s">
        <v>121</v>
      </c>
      <c r="G9" s="31" t="s">
        <v>141</v>
      </c>
      <c r="H9" s="30" t="s">
        <v>141</v>
      </c>
    </row>
    <row r="10" spans="1:8" ht="16" x14ac:dyDescent="0.2">
      <c r="A10" s="20" t="s">
        <v>103</v>
      </c>
      <c r="B10" s="32" t="s">
        <v>121</v>
      </c>
      <c r="C10" s="31" t="s">
        <v>138</v>
      </c>
      <c r="D10" s="19" t="s">
        <v>121</v>
      </c>
      <c r="E10" s="31" t="s">
        <v>138</v>
      </c>
      <c r="F10" s="31" t="s">
        <v>137</v>
      </c>
      <c r="G10" s="31" t="s">
        <v>141</v>
      </c>
      <c r="H10" s="30" t="s">
        <v>141</v>
      </c>
    </row>
    <row r="11" spans="1:8" ht="16" x14ac:dyDescent="0.2">
      <c r="A11" s="20" t="s">
        <v>104</v>
      </c>
      <c r="B11" s="32" t="s">
        <v>121</v>
      </c>
      <c r="C11" s="31" t="s">
        <v>138</v>
      </c>
      <c r="D11" s="31" t="s">
        <v>135</v>
      </c>
      <c r="E11" s="31" t="s">
        <v>138</v>
      </c>
      <c r="F11" s="31" t="s">
        <v>137</v>
      </c>
      <c r="G11" s="31" t="s">
        <v>135</v>
      </c>
      <c r="H11" s="30" t="s">
        <v>141</v>
      </c>
    </row>
    <row r="12" spans="1:8" ht="16" x14ac:dyDescent="0.2">
      <c r="A12" s="20" t="s">
        <v>105</v>
      </c>
      <c r="B12" s="31" t="s">
        <v>136</v>
      </c>
      <c r="C12" s="31" t="s">
        <v>138</v>
      </c>
      <c r="D12" s="31" t="s">
        <v>135</v>
      </c>
      <c r="E12" s="31" t="s">
        <v>138</v>
      </c>
      <c r="F12" s="31" t="s">
        <v>137</v>
      </c>
      <c r="G12" s="31" t="s">
        <v>135</v>
      </c>
      <c r="H12" s="30" t="s">
        <v>141</v>
      </c>
    </row>
    <row r="13" spans="1:8" ht="16" x14ac:dyDescent="0.2">
      <c r="A13" s="20" t="s">
        <v>106</v>
      </c>
      <c r="B13" s="31" t="s">
        <v>136</v>
      </c>
      <c r="C13" s="31" t="s">
        <v>137</v>
      </c>
      <c r="D13" s="31" t="s">
        <v>135</v>
      </c>
      <c r="E13" s="31" t="s">
        <v>137</v>
      </c>
      <c r="F13" s="31" t="s">
        <v>137</v>
      </c>
      <c r="G13" s="31" t="s">
        <v>135</v>
      </c>
      <c r="H13" s="30" t="s">
        <v>141</v>
      </c>
    </row>
    <row r="14" spans="1:8" ht="16" x14ac:dyDescent="0.2">
      <c r="A14" s="20" t="s">
        <v>107</v>
      </c>
      <c r="B14" s="31" t="s">
        <v>140</v>
      </c>
      <c r="C14" s="31" t="s">
        <v>140</v>
      </c>
      <c r="D14" s="31" t="s">
        <v>135</v>
      </c>
      <c r="E14" s="31" t="s">
        <v>140</v>
      </c>
      <c r="F14" s="31" t="s">
        <v>137</v>
      </c>
      <c r="G14" s="31" t="s">
        <v>135</v>
      </c>
      <c r="H14" s="30" t="s">
        <v>136</v>
      </c>
    </row>
    <row r="15" spans="1:8" ht="16" x14ac:dyDescent="0.2">
      <c r="A15" s="20" t="s">
        <v>108</v>
      </c>
      <c r="B15" s="31" t="s">
        <v>140</v>
      </c>
      <c r="C15" s="31" t="s">
        <v>139</v>
      </c>
      <c r="D15" s="31" t="s">
        <v>135</v>
      </c>
      <c r="E15" s="31" t="s">
        <v>139</v>
      </c>
      <c r="F15" s="31" t="s">
        <v>137</v>
      </c>
      <c r="G15" s="31" t="s">
        <v>135</v>
      </c>
      <c r="H15" s="30" t="s">
        <v>136</v>
      </c>
    </row>
    <row r="16" spans="1:8" ht="16" x14ac:dyDescent="0.2">
      <c r="A16" s="20" t="s">
        <v>109</v>
      </c>
      <c r="B16" s="31" t="s">
        <v>140</v>
      </c>
      <c r="C16" s="31" t="s">
        <v>139</v>
      </c>
      <c r="D16" s="31" t="s">
        <v>135</v>
      </c>
      <c r="E16" s="31" t="s">
        <v>139</v>
      </c>
      <c r="F16" s="31" t="s">
        <v>137</v>
      </c>
      <c r="G16" s="31" t="s">
        <v>135</v>
      </c>
      <c r="H16" s="30" t="s">
        <v>136</v>
      </c>
    </row>
    <row r="17" spans="1:13" ht="16" x14ac:dyDescent="0.2">
      <c r="A17" s="20" t="s">
        <v>110</v>
      </c>
      <c r="B17" s="31" t="s">
        <v>137</v>
      </c>
      <c r="C17" s="31" t="s">
        <v>136</v>
      </c>
      <c r="D17" s="31" t="s">
        <v>135</v>
      </c>
      <c r="E17" s="31" t="s">
        <v>136</v>
      </c>
      <c r="F17" s="32" t="s">
        <v>121</v>
      </c>
      <c r="G17" s="19"/>
      <c r="H17" s="30" t="s">
        <v>136</v>
      </c>
    </row>
    <row r="18" spans="1:13" ht="16" x14ac:dyDescent="0.2">
      <c r="A18" s="20" t="s">
        <v>174</v>
      </c>
      <c r="B18" s="31" t="s">
        <v>137</v>
      </c>
      <c r="C18" s="31" t="s">
        <v>136</v>
      </c>
      <c r="D18" s="31" t="s">
        <v>135</v>
      </c>
      <c r="E18" s="31" t="s">
        <v>136</v>
      </c>
      <c r="F18" s="32" t="s">
        <v>121</v>
      </c>
      <c r="G18" s="19"/>
      <c r="H18" s="19"/>
    </row>
    <row r="19" spans="1:13" ht="16" x14ac:dyDescent="0.2">
      <c r="A19" s="20" t="s">
        <v>111</v>
      </c>
      <c r="B19" s="31" t="s">
        <v>136</v>
      </c>
      <c r="C19" s="31" t="s">
        <v>136</v>
      </c>
      <c r="D19" s="32" t="s">
        <v>121</v>
      </c>
      <c r="E19" s="31" t="s">
        <v>136</v>
      </c>
      <c r="F19" s="19"/>
      <c r="G19" s="19"/>
      <c r="H19" s="19"/>
    </row>
    <row r="20" spans="1:13" ht="16" x14ac:dyDescent="0.2">
      <c r="A20" s="20" t="s">
        <v>112</v>
      </c>
      <c r="B20" s="31" t="s">
        <v>136</v>
      </c>
      <c r="C20" s="31" t="s">
        <v>136</v>
      </c>
      <c r="D20" s="32" t="s">
        <v>121</v>
      </c>
      <c r="E20" s="31" t="s">
        <v>136</v>
      </c>
      <c r="F20" s="19"/>
      <c r="G20" s="19"/>
      <c r="H20" s="19"/>
      <c r="I20" s="29" t="s">
        <v>117</v>
      </c>
      <c r="J20" s="29" t="s">
        <v>116</v>
      </c>
    </row>
    <row r="21" spans="1:13" ht="16" x14ac:dyDescent="0.2">
      <c r="A21" s="23" t="s">
        <v>150</v>
      </c>
      <c r="B21" s="19">
        <v>15</v>
      </c>
      <c r="C21" s="19">
        <v>13</v>
      </c>
      <c r="D21" s="19">
        <v>15</v>
      </c>
      <c r="E21" s="19">
        <v>14</v>
      </c>
      <c r="F21" s="19">
        <v>11</v>
      </c>
      <c r="G21" s="19">
        <v>11</v>
      </c>
      <c r="H21" s="19">
        <v>9</v>
      </c>
      <c r="I21" s="44">
        <f>SUM(B21:H21)</f>
        <v>88</v>
      </c>
      <c r="J21" s="44">
        <f>SUM(12+13+12+14+11+10)</f>
        <v>72</v>
      </c>
      <c r="K21" s="55">
        <f>I21-J21</f>
        <v>16</v>
      </c>
      <c r="L21" s="56">
        <f>K21/J21</f>
        <v>0.22222222222222221</v>
      </c>
    </row>
    <row r="22" spans="1:13" ht="16" x14ac:dyDescent="0.2">
      <c r="A22" s="42" t="s">
        <v>149</v>
      </c>
      <c r="B22" s="43">
        <f>B21/15</f>
        <v>1</v>
      </c>
      <c r="C22" s="43">
        <f t="shared" ref="C22:G22" si="0">C21/15</f>
        <v>0.8666666666666667</v>
      </c>
      <c r="D22" s="43">
        <f t="shared" si="0"/>
        <v>1</v>
      </c>
      <c r="E22" s="43">
        <f t="shared" si="0"/>
        <v>0.93333333333333335</v>
      </c>
      <c r="F22" s="43">
        <f t="shared" si="0"/>
        <v>0.73333333333333328</v>
      </c>
      <c r="G22" s="43">
        <f t="shared" si="0"/>
        <v>0.73333333333333328</v>
      </c>
      <c r="H22" s="43">
        <f>H21/15</f>
        <v>0.6</v>
      </c>
    </row>
    <row r="24" spans="1:13" x14ac:dyDescent="0.15">
      <c r="A24" s="24" t="s">
        <v>120</v>
      </c>
      <c r="B24" s="25" t="s">
        <v>116</v>
      </c>
      <c r="C24" s="33" t="s">
        <v>117</v>
      </c>
    </row>
    <row r="25" spans="1:13" x14ac:dyDescent="0.15">
      <c r="E25" s="28"/>
    </row>
    <row r="26" spans="1:13" x14ac:dyDescent="0.15">
      <c r="B26" s="57" t="s">
        <v>124</v>
      </c>
      <c r="C26" s="57" t="s">
        <v>173</v>
      </c>
      <c r="D26" s="57" t="s">
        <v>125</v>
      </c>
      <c r="E26" s="57" t="s">
        <v>126</v>
      </c>
      <c r="F26" s="58" t="s">
        <v>129</v>
      </c>
      <c r="G26" s="58" t="s">
        <v>129</v>
      </c>
      <c r="H26" s="58" t="s">
        <v>129</v>
      </c>
      <c r="I26" s="58" t="s">
        <v>129</v>
      </c>
      <c r="J26" s="58" t="s">
        <v>132</v>
      </c>
      <c r="K26" s="58" t="s">
        <v>131</v>
      </c>
      <c r="L26" s="58" t="s">
        <v>130</v>
      </c>
      <c r="M26" s="59" t="s">
        <v>143</v>
      </c>
    </row>
    <row r="27" spans="1:13" x14ac:dyDescent="0.15">
      <c r="A27" s="26" t="s">
        <v>119</v>
      </c>
      <c r="B27" s="60" t="s">
        <v>123</v>
      </c>
      <c r="C27" s="60" t="s">
        <v>123</v>
      </c>
      <c r="D27" s="60" t="s">
        <v>123</v>
      </c>
      <c r="E27" s="60" t="s">
        <v>123</v>
      </c>
      <c r="F27" s="60" t="s">
        <v>142</v>
      </c>
      <c r="G27" s="60" t="s">
        <v>175</v>
      </c>
      <c r="H27" s="60" t="s">
        <v>125</v>
      </c>
      <c r="I27" s="60" t="s">
        <v>126</v>
      </c>
      <c r="J27" s="61"/>
      <c r="K27" s="61"/>
      <c r="L27" s="61"/>
      <c r="M27" s="47"/>
    </row>
    <row r="28" spans="1:13" x14ac:dyDescent="0.15">
      <c r="A28" s="22" t="s">
        <v>156</v>
      </c>
      <c r="B28" s="27">
        <v>32</v>
      </c>
      <c r="C28" s="27">
        <v>32</v>
      </c>
      <c r="D28" s="27">
        <v>32</v>
      </c>
      <c r="E28" s="27">
        <v>32</v>
      </c>
      <c r="F28" s="28">
        <v>25</v>
      </c>
      <c r="G28" s="28">
        <v>0</v>
      </c>
      <c r="H28" s="28">
        <v>0</v>
      </c>
      <c r="I28" s="28">
        <v>0</v>
      </c>
      <c r="J28" s="34">
        <f>F28*B28</f>
        <v>800</v>
      </c>
      <c r="K28" s="34">
        <f t="shared" ref="K28:K32" si="1">J28*9.5%</f>
        <v>76</v>
      </c>
      <c r="L28" s="34">
        <f t="shared" ref="L28:L30" si="2">SUM(J28:K28)</f>
        <v>876</v>
      </c>
      <c r="M28" s="49">
        <f>L28*52</f>
        <v>45552</v>
      </c>
    </row>
    <row r="29" spans="1:13" x14ac:dyDescent="0.15">
      <c r="A29" s="22" t="s">
        <v>157</v>
      </c>
      <c r="B29" s="27">
        <v>26.7</v>
      </c>
      <c r="C29" s="27">
        <v>28.3</v>
      </c>
      <c r="D29" s="27">
        <v>29.11</v>
      </c>
      <c r="E29" s="27">
        <v>38.46</v>
      </c>
      <c r="F29" s="28">
        <v>23</v>
      </c>
      <c r="G29" s="28">
        <v>9</v>
      </c>
      <c r="H29" s="28">
        <v>0</v>
      </c>
      <c r="I29" s="28">
        <v>4</v>
      </c>
      <c r="J29" s="34">
        <f>SUM(F29*B29)+SUM(G29*C29)+SUM(I29*E29)</f>
        <v>1022.6400000000001</v>
      </c>
      <c r="K29" s="34">
        <f t="shared" si="1"/>
        <v>97.150800000000004</v>
      </c>
      <c r="L29" s="34">
        <f t="shared" si="2"/>
        <v>1119.7908000000002</v>
      </c>
      <c r="M29" s="49">
        <f>L29*52</f>
        <v>58229.121600000013</v>
      </c>
    </row>
    <row r="30" spans="1:13" x14ac:dyDescent="0.15">
      <c r="A30" s="22" t="s">
        <v>158</v>
      </c>
      <c r="B30" s="27">
        <v>26.03</v>
      </c>
      <c r="C30" s="27">
        <v>28.3</v>
      </c>
      <c r="D30" s="27">
        <v>31.23</v>
      </c>
      <c r="E30" s="27">
        <v>36.44</v>
      </c>
      <c r="F30" s="28">
        <v>7</v>
      </c>
      <c r="G30" s="28">
        <v>1</v>
      </c>
      <c r="H30" s="28">
        <v>6</v>
      </c>
      <c r="I30" s="28">
        <v>0</v>
      </c>
      <c r="J30" s="34">
        <f>SUM(F30*B30)+SUM(G30*C30)+SUM(H30*D30)</f>
        <v>397.89</v>
      </c>
      <c r="K30" s="34">
        <f t="shared" si="1"/>
        <v>37.799549999999996</v>
      </c>
      <c r="L30" s="34">
        <f t="shared" si="2"/>
        <v>435.68955</v>
      </c>
      <c r="M30" s="49">
        <f>L30*52</f>
        <v>22655.856599999999</v>
      </c>
    </row>
    <row r="31" spans="1:13" x14ac:dyDescent="0.15">
      <c r="A31" s="22" t="s">
        <v>159</v>
      </c>
      <c r="B31" s="27">
        <v>15.05</v>
      </c>
      <c r="C31" s="27">
        <v>15.05</v>
      </c>
      <c r="D31" s="27">
        <v>15.05</v>
      </c>
      <c r="E31" s="27">
        <v>21.07</v>
      </c>
      <c r="F31" s="28">
        <v>0</v>
      </c>
      <c r="G31" s="28">
        <v>0</v>
      </c>
      <c r="H31" s="28">
        <v>0</v>
      </c>
      <c r="I31" s="28">
        <v>5</v>
      </c>
      <c r="J31" s="34">
        <f>SUM(I31*E31)</f>
        <v>105.35</v>
      </c>
      <c r="K31" s="34">
        <v>0</v>
      </c>
      <c r="L31" s="34">
        <f t="shared" ref="L31:L33" si="3">SUM(J31:K31)</f>
        <v>105.35</v>
      </c>
      <c r="M31" s="49">
        <f t="shared" ref="M31:M33" si="4">L31*52</f>
        <v>5478.2</v>
      </c>
    </row>
    <row r="32" spans="1:13" x14ac:dyDescent="0.15">
      <c r="A32" s="22" t="s">
        <v>176</v>
      </c>
      <c r="B32" s="27">
        <v>21.31</v>
      </c>
      <c r="C32" s="27">
        <v>21.31</v>
      </c>
      <c r="D32" s="27">
        <v>25.88</v>
      </c>
      <c r="E32" s="27">
        <v>29.84</v>
      </c>
      <c r="F32" s="28">
        <v>4.5</v>
      </c>
      <c r="G32" s="28">
        <v>0</v>
      </c>
      <c r="H32" s="28">
        <v>3.5</v>
      </c>
      <c r="I32" s="28">
        <v>0</v>
      </c>
      <c r="J32" s="34">
        <f>SUM(F32*B32)+SUM(H32*D32)</f>
        <v>186.47499999999999</v>
      </c>
      <c r="K32" s="34">
        <f t="shared" si="1"/>
        <v>17.715125</v>
      </c>
      <c r="L32" s="34">
        <f t="shared" ref="L32" si="5">SUM(J32:K32)</f>
        <v>204.19012499999999</v>
      </c>
      <c r="M32" s="49">
        <f t="shared" ref="M32" si="6">L32*52</f>
        <v>10617.886500000001</v>
      </c>
    </row>
    <row r="33" spans="1:15" x14ac:dyDescent="0.15">
      <c r="A33" s="22" t="s">
        <v>127</v>
      </c>
      <c r="B33" s="27">
        <v>40</v>
      </c>
      <c r="C33" s="27">
        <v>40</v>
      </c>
      <c r="D33" s="27">
        <v>40</v>
      </c>
      <c r="E33" s="27">
        <v>40</v>
      </c>
      <c r="F33" s="28">
        <v>6</v>
      </c>
      <c r="G33" s="28">
        <v>0</v>
      </c>
      <c r="H33" s="28">
        <v>3</v>
      </c>
      <c r="I33" s="28">
        <v>0</v>
      </c>
      <c r="J33" s="34">
        <f>SUM(C33*F33) + SUM(E33*H33)</f>
        <v>360</v>
      </c>
      <c r="K33" s="34">
        <v>0</v>
      </c>
      <c r="L33" s="34">
        <f t="shared" si="3"/>
        <v>360</v>
      </c>
      <c r="M33" s="49">
        <f t="shared" si="4"/>
        <v>18720</v>
      </c>
    </row>
    <row r="34" spans="1:15" x14ac:dyDescent="0.15">
      <c r="F34" s="67">
        <f>SUM(F28:F33)</f>
        <v>65.5</v>
      </c>
      <c r="G34" s="67">
        <f t="shared" ref="G34:I34" si="7">SUM(G28:G33)</f>
        <v>10</v>
      </c>
      <c r="H34" s="67">
        <f t="shared" si="7"/>
        <v>12.5</v>
      </c>
      <c r="I34" s="67">
        <f t="shared" si="7"/>
        <v>9</v>
      </c>
      <c r="K34" s="22" t="s">
        <v>133</v>
      </c>
      <c r="L34" s="34">
        <f>SUM(L28:L33)*4</f>
        <v>12404.081900000001</v>
      </c>
      <c r="M34" s="29" t="s">
        <v>163</v>
      </c>
      <c r="N34" s="29" t="s">
        <v>164</v>
      </c>
    </row>
    <row r="35" spans="1:15" ht="15" thickBot="1" x14ac:dyDescent="0.2">
      <c r="K35" s="36" t="s">
        <v>134</v>
      </c>
      <c r="L35" s="37">
        <f>L34*12</f>
        <v>148848.9828</v>
      </c>
      <c r="M35" s="53">
        <v>122640</v>
      </c>
      <c r="N35" s="34">
        <f>SUM(L35/12)*9 -SUM(M35-0)</f>
        <v>-11003.262900000002</v>
      </c>
      <c r="O35" s="54">
        <f>N35/M35</f>
        <v>-8.9720017123287685E-2</v>
      </c>
    </row>
    <row r="36" spans="1:15" ht="15" thickTop="1" x14ac:dyDescent="0.15">
      <c r="J36" s="45" t="s">
        <v>172</v>
      </c>
      <c r="K36" s="22" t="s">
        <v>171</v>
      </c>
      <c r="L36" s="65">
        <f>D48</f>
        <v>31730</v>
      </c>
    </row>
    <row r="37" spans="1:15" ht="15" thickBot="1" x14ac:dyDescent="0.2">
      <c r="A37" s="47" t="s">
        <v>144</v>
      </c>
      <c r="B37" s="47" t="s">
        <v>145</v>
      </c>
      <c r="C37" s="48" t="s">
        <v>146</v>
      </c>
      <c r="D37" s="47" t="s">
        <v>147</v>
      </c>
      <c r="K37" s="40" t="s">
        <v>148</v>
      </c>
      <c r="L37" s="41">
        <f>L35-L36</f>
        <v>117118.9828</v>
      </c>
      <c r="M37" s="49">
        <f>L37/12*9</f>
        <v>87839.237099999998</v>
      </c>
    </row>
    <row r="38" spans="1:15" ht="15" thickTop="1" x14ac:dyDescent="0.15">
      <c r="A38" s="22" t="s">
        <v>152</v>
      </c>
      <c r="B38" s="34">
        <f>8*12.5</f>
        <v>100</v>
      </c>
      <c r="C38" s="28">
        <v>40</v>
      </c>
      <c r="D38" s="39">
        <f>B38*C38</f>
        <v>4000</v>
      </c>
    </row>
    <row r="39" spans="1:15" x14ac:dyDescent="0.15">
      <c r="A39" s="22" t="s">
        <v>151</v>
      </c>
      <c r="B39" s="34">
        <f>5*30</f>
        <v>150</v>
      </c>
      <c r="C39" s="28">
        <v>30</v>
      </c>
      <c r="D39" s="39">
        <f>B39*C39</f>
        <v>4500</v>
      </c>
      <c r="G39" s="50" t="s">
        <v>161</v>
      </c>
      <c r="I39" s="22" t="s">
        <v>160</v>
      </c>
      <c r="J39" s="51">
        <v>98660</v>
      </c>
    </row>
    <row r="40" spans="1:15" x14ac:dyDescent="0.15">
      <c r="A40" s="22" t="s">
        <v>153</v>
      </c>
      <c r="B40" s="34">
        <v>200</v>
      </c>
      <c r="C40" s="28">
        <v>52</v>
      </c>
      <c r="D40" s="39">
        <f t="shared" ref="D40:D41" si="8">B40*C40</f>
        <v>10400</v>
      </c>
      <c r="I40" s="22" t="s">
        <v>162</v>
      </c>
      <c r="J40" s="34">
        <f>L37-J39</f>
        <v>18458.982799999998</v>
      </c>
      <c r="K40" s="34">
        <f>J40/12</f>
        <v>1538.2485666666664</v>
      </c>
    </row>
    <row r="41" spans="1:15" x14ac:dyDescent="0.15">
      <c r="A41" s="22" t="s">
        <v>154</v>
      </c>
      <c r="B41" s="34">
        <f>8*10</f>
        <v>80</v>
      </c>
      <c r="C41" s="28">
        <v>30</v>
      </c>
      <c r="D41" s="39">
        <f t="shared" si="8"/>
        <v>2400</v>
      </c>
      <c r="J41" s="52">
        <f>J40/J39</f>
        <v>0.18709692681937967</v>
      </c>
    </row>
    <row r="42" spans="1:15" ht="15" thickBot="1" x14ac:dyDescent="0.2">
      <c r="A42" s="36" t="s">
        <v>155</v>
      </c>
      <c r="B42" s="37">
        <f>SUM(B38:B41)</f>
        <v>530</v>
      </c>
      <c r="C42" s="36"/>
      <c r="D42" s="46">
        <f>SUM(D38:D41)</f>
        <v>21300</v>
      </c>
    </row>
    <row r="43" spans="1:15" ht="15" thickTop="1" x14ac:dyDescent="0.15">
      <c r="A43" s="26" t="s">
        <v>165</v>
      </c>
    </row>
    <row r="44" spans="1:15" x14ac:dyDescent="0.15">
      <c r="A44" s="22" t="s">
        <v>166</v>
      </c>
      <c r="B44" s="34">
        <v>90</v>
      </c>
      <c r="C44" s="62">
        <v>52</v>
      </c>
      <c r="D44" s="38">
        <f>C44*B44</f>
        <v>4680</v>
      </c>
    </row>
    <row r="45" spans="1:15" x14ac:dyDescent="0.15">
      <c r="A45" s="22" t="s">
        <v>167</v>
      </c>
      <c r="B45" s="34">
        <v>250</v>
      </c>
      <c r="C45" s="62">
        <v>17</v>
      </c>
      <c r="D45" s="38">
        <f>C45*B45</f>
        <v>4250</v>
      </c>
    </row>
    <row r="46" spans="1:15" x14ac:dyDescent="0.15">
      <c r="A46" s="22" t="s">
        <v>168</v>
      </c>
      <c r="B46" s="34">
        <v>125</v>
      </c>
      <c r="C46" s="62">
        <v>12</v>
      </c>
      <c r="D46" s="38">
        <f>C46*B46</f>
        <v>1500</v>
      </c>
    </row>
    <row r="47" spans="1:15" ht="15" thickBot="1" x14ac:dyDescent="0.2">
      <c r="A47" s="36" t="s">
        <v>169</v>
      </c>
      <c r="B47" s="37">
        <f>SUM(B44:B46)</f>
        <v>465</v>
      </c>
      <c r="C47" s="63"/>
      <c r="D47" s="46">
        <f>SUM(D44:D46)</f>
        <v>10430</v>
      </c>
    </row>
    <row r="48" spans="1:15" ht="15" thickTop="1" x14ac:dyDescent="0.15">
      <c r="A48" s="22" t="s">
        <v>170</v>
      </c>
      <c r="B48" s="64">
        <f t="shared" ref="B48" si="9">B42+B47</f>
        <v>995</v>
      </c>
      <c r="C48" s="64"/>
      <c r="D48" s="64">
        <f>D42+D47</f>
        <v>31730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Tony workings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Tony Haworth</cp:lastModifiedBy>
  <cp:lastPrinted>2019-05-03T06:40:29Z</cp:lastPrinted>
  <dcterms:created xsi:type="dcterms:W3CDTF">2019-05-01T10:18:10Z</dcterms:created>
  <dcterms:modified xsi:type="dcterms:W3CDTF">2019-10-18T11:18:27Z</dcterms:modified>
</cp:coreProperties>
</file>